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PowerManagment Stromverbrauch" sheetId="1" r:id="rId1"/>
  </sheets>
  <definedNames>
    <definedName name="_xlnm.Print_Area" localSheetId="0">'PowerManagment Stromverbrauch'!$B$2:$O$49</definedName>
  </definedNames>
  <calcPr fullCalcOnLoad="1"/>
</workbook>
</file>

<file path=xl/sharedStrings.xml><?xml version="1.0" encoding="utf-8"?>
<sst xmlns="http://schemas.openxmlformats.org/spreadsheetml/2006/main" count="96" uniqueCount="69">
  <si>
    <t xml:space="preserve">Device </t>
  </si>
  <si>
    <t>NormRate</t>
  </si>
  <si>
    <t>Multiplier</t>
  </si>
  <si>
    <t>Divider</t>
  </si>
  <si>
    <t>Offset (Grundlast)</t>
  </si>
  <si>
    <t xml:space="preserve">powerdevice_cpuclock   </t>
  </si>
  <si>
    <t>PMINFO_MODE=</t>
  </si>
  <si>
    <t xml:space="preserve">power_rate in % Bezug: NormFrequenz 212 MHz </t>
  </si>
  <si>
    <t xml:space="preserve">powerdevice_dspclock   </t>
  </si>
  <si>
    <t xml:space="preserve">power_rate in % Bezug: NormFrequenz 250 MHz </t>
  </si>
  <si>
    <t>powerdevice_systemclock</t>
  </si>
  <si>
    <t xml:space="preserve">power_rate in % Bezug: NormFrequenz 150 MHz </t>
  </si>
  <si>
    <t xml:space="preserve">powerdevice_wlan       </t>
  </si>
  <si>
    <t>power_rate in % Maximal-Last</t>
  </si>
  <si>
    <t xml:space="preserve">powerdevice_isdnnt     </t>
  </si>
  <si>
    <t xml:space="preserve">power_rate 0 oder 100 &amp; (Ebene 1 aktiv) </t>
  </si>
  <si>
    <t xml:space="preserve">powerdevice_isdnte     </t>
  </si>
  <si>
    <t xml:space="preserve">powerdevice_analog     </t>
  </si>
  <si>
    <t>power_rate 100 % pro abgehobenen Telefon</t>
  </si>
  <si>
    <t xml:space="preserve">powerdevice_dect       </t>
  </si>
  <si>
    <t xml:space="preserve">powerdevice_ethernet   </t>
  </si>
  <si>
    <t>power_rate 100 % pro aktiven Port</t>
  </si>
  <si>
    <t xml:space="preserve">power_rate in % Maximal-Last (????) ---*/   </t>
  </si>
  <si>
    <t xml:space="preserve">powerdevice_usb_host   </t>
  </si>
  <si>
    <t xml:space="preserve">power_rate in Milli-Ampere ---*/            </t>
  </si>
  <si>
    <t xml:space="preserve">powerdevice_usb_client </t>
  </si>
  <si>
    <t xml:space="preserve">power_rate 100 % der Maximal-Last ---*/     </t>
  </si>
  <si>
    <t xml:space="preserve">powerdevice_charge     </t>
  </si>
  <si>
    <t xml:space="preserve">power_rate in Milli-Watt ---*/              </t>
  </si>
  <si>
    <t xml:space="preserve">powerdevice_loadrate   </t>
  </si>
  <si>
    <t xml:space="preserve">power_rate in (100 - % Idle-Wert) ---*/     </t>
  </si>
  <si>
    <t>Stromverbrauch [mA]</t>
  </si>
  <si>
    <t>Leistung [mW]</t>
  </si>
  <si>
    <t xml:space="preserve">USB       </t>
  </si>
  <si>
    <t>(5,5*500mA/12)=230mA</t>
  </si>
  <si>
    <t>Ladeschale</t>
  </si>
  <si>
    <t>50-70mA</t>
  </si>
  <si>
    <t xml:space="preserve">Spannung </t>
  </si>
  <si>
    <t>V</t>
  </si>
  <si>
    <t>Kalibrierung</t>
  </si>
  <si>
    <t>Diff Linux/Urlader</t>
  </si>
  <si>
    <t>Urlader (125/211 Mhz)</t>
  </si>
  <si>
    <t>A</t>
  </si>
  <si>
    <t>Systemclock (DSP: 211 MHz)</t>
  </si>
  <si>
    <t>Prozent</t>
  </si>
  <si>
    <t>Strom (A)</t>
  </si>
  <si>
    <t>Anteil (A)</t>
  </si>
  <si>
    <t>Leistung [W]</t>
  </si>
  <si>
    <t>Ersparniss [W]</t>
  </si>
  <si>
    <t>m</t>
  </si>
  <si>
    <t>N=y-mx</t>
  </si>
  <si>
    <t>Gegenprobe(mW)</t>
  </si>
  <si>
    <t>62,5</t>
  </si>
  <si>
    <t>Mittelwert: fuer mW</t>
  </si>
  <si>
    <t>DSP-Clock (System: 125 Mhz)</t>
  </si>
  <si>
    <t>DSP-Clock und Systemclock werden in Tabelle miteinander gemittelt</t>
  </si>
  <si>
    <t>CPU-Clock</t>
  </si>
  <si>
    <t>?</t>
  </si>
  <si>
    <t>LoadRate</t>
  </si>
  <si>
    <t>Wlan</t>
  </si>
  <si>
    <t>Analog</t>
  </si>
  <si>
    <t>Referenz</t>
  </si>
  <si>
    <t>Standby</t>
  </si>
  <si>
    <t>Halt</t>
  </si>
  <si>
    <t>Urlader nach Halt (kein DSP)</t>
  </si>
  <si>
    <t>AR9</t>
  </si>
  <si>
    <t>Ca 1500 mWatt Unterschied  zwischen 0 – 100 % !</t>
  </si>
  <si>
    <t xml:space="preserve">Ikanos: </t>
  </si>
  <si>
    <t xml:space="preserve">powerdevice_dsl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</si>
</sst>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00"/>
    <numFmt numFmtId="167" formatCode="#,##0.00"/>
    <numFmt numFmtId="168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tabSelected="1" workbookViewId="0" topLeftCell="A34">
      <selection activeCell="B62" sqref="B62"/>
    </sheetView>
  </sheetViews>
  <sheetFormatPr defaultColWidth="11.421875" defaultRowHeight="12.75"/>
  <cols>
    <col min="2" max="2" width="31.7109375" style="0" customWidth="1"/>
    <col min="3" max="3" width="21.7109375" style="0" customWidth="1"/>
    <col min="4" max="4" width="14.421875" style="0" customWidth="1"/>
    <col min="5" max="5" width="16.7109375" style="0" customWidth="1"/>
    <col min="6" max="6" width="11.8515625" style="0" customWidth="1"/>
    <col min="7" max="7" width="17.00390625" style="0" customWidth="1"/>
    <col min="8" max="8" width="12.421875" style="0" customWidth="1"/>
    <col min="10" max="10" width="17.00390625" style="0" customWidth="1"/>
  </cols>
  <sheetData>
    <row r="2" spans="2:8" ht="12.75">
      <c r="B2" s="1" t="s">
        <v>0</v>
      </c>
      <c r="E2" s="1" t="s">
        <v>1</v>
      </c>
      <c r="F2" s="1" t="s">
        <v>2</v>
      </c>
      <c r="G2" s="1" t="s">
        <v>3</v>
      </c>
      <c r="H2" s="1" t="s">
        <v>4</v>
      </c>
    </row>
    <row r="3" ht="12.75">
      <c r="B3" s="1"/>
    </row>
    <row r="4" spans="2:9" ht="12.75">
      <c r="B4" s="1" t="s">
        <v>5</v>
      </c>
      <c r="C4" t="s">
        <v>6</v>
      </c>
      <c r="D4">
        <v>1</v>
      </c>
      <c r="E4">
        <v>100</v>
      </c>
      <c r="F4">
        <v>0</v>
      </c>
      <c r="G4">
        <v>1</v>
      </c>
      <c r="H4" s="2">
        <v>0</v>
      </c>
      <c r="I4" t="s">
        <v>7</v>
      </c>
    </row>
    <row r="5" spans="2:9" ht="12.75">
      <c r="B5" s="1" t="s">
        <v>8</v>
      </c>
      <c r="C5" t="s">
        <v>6</v>
      </c>
      <c r="D5">
        <v>2</v>
      </c>
      <c r="E5">
        <v>100</v>
      </c>
      <c r="F5" s="2">
        <f>H35*10/2</f>
        <v>153.8461538461539</v>
      </c>
      <c r="G5">
        <v>10</v>
      </c>
      <c r="H5" s="2">
        <f>I35/2</f>
        <v>974.0384615384612</v>
      </c>
      <c r="I5" t="s">
        <v>9</v>
      </c>
    </row>
    <row r="6" spans="2:9" ht="12.75">
      <c r="B6" s="1" t="s">
        <v>10</v>
      </c>
      <c r="C6" t="s">
        <v>6</v>
      </c>
      <c r="D6">
        <v>3</v>
      </c>
      <c r="E6">
        <v>100</v>
      </c>
      <c r="F6" s="2">
        <f>H30*10/2</f>
        <v>64.80000000000007</v>
      </c>
      <c r="G6">
        <v>10</v>
      </c>
      <c r="H6" s="2">
        <f>I30/2</f>
        <v>1792.4999999999993</v>
      </c>
      <c r="I6" t="s">
        <v>11</v>
      </c>
    </row>
    <row r="7" spans="2:9" ht="12.75">
      <c r="B7" s="1" t="s">
        <v>12</v>
      </c>
      <c r="C7" t="s">
        <v>6</v>
      </c>
      <c r="D7">
        <v>4</v>
      </c>
      <c r="E7">
        <v>100</v>
      </c>
      <c r="F7" s="2">
        <f>H44*10</f>
        <v>84</v>
      </c>
      <c r="G7">
        <v>10</v>
      </c>
      <c r="H7" s="2">
        <v>100</v>
      </c>
      <c r="I7" t="s">
        <v>13</v>
      </c>
    </row>
    <row r="8" spans="2:9" ht="12.75">
      <c r="B8" s="1" t="s">
        <v>14</v>
      </c>
      <c r="C8" t="s">
        <v>6</v>
      </c>
      <c r="D8">
        <v>5</v>
      </c>
      <c r="E8">
        <v>100</v>
      </c>
      <c r="F8" s="2">
        <v>1</v>
      </c>
      <c r="G8">
        <v>1</v>
      </c>
      <c r="H8" s="2">
        <v>0</v>
      </c>
      <c r="I8" t="s">
        <v>15</v>
      </c>
    </row>
    <row r="9" spans="2:9" ht="12.75">
      <c r="B9" s="1" t="s">
        <v>16</v>
      </c>
      <c r="C9" t="s">
        <v>6</v>
      </c>
      <c r="D9">
        <v>6</v>
      </c>
      <c r="E9">
        <v>100</v>
      </c>
      <c r="F9" s="2">
        <v>1</v>
      </c>
      <c r="G9">
        <v>1</v>
      </c>
      <c r="H9" s="2">
        <v>0</v>
      </c>
      <c r="I9" t="s">
        <v>15</v>
      </c>
    </row>
    <row r="10" spans="2:9" ht="12.75">
      <c r="B10" s="1" t="s">
        <v>17</v>
      </c>
      <c r="C10" t="s">
        <v>6</v>
      </c>
      <c r="D10">
        <v>7</v>
      </c>
      <c r="E10">
        <v>300</v>
      </c>
      <c r="F10" s="2">
        <f>H49*10</f>
        <v>141</v>
      </c>
      <c r="G10">
        <v>10</v>
      </c>
      <c r="H10" s="2">
        <v>100</v>
      </c>
      <c r="I10" t="s">
        <v>18</v>
      </c>
    </row>
    <row r="11" spans="2:9" ht="12.75">
      <c r="B11" s="1" t="s">
        <v>19</v>
      </c>
      <c r="C11" t="s">
        <v>6</v>
      </c>
      <c r="D11">
        <v>8</v>
      </c>
      <c r="E11">
        <v>100</v>
      </c>
      <c r="F11" s="2">
        <v>5</v>
      </c>
      <c r="G11">
        <v>1</v>
      </c>
      <c r="H11" s="2">
        <v>0</v>
      </c>
      <c r="I11" t="s">
        <v>13</v>
      </c>
    </row>
    <row r="12" spans="2:9" ht="12.75">
      <c r="B12" s="1" t="s">
        <v>20</v>
      </c>
      <c r="C12" t="s">
        <v>6</v>
      </c>
      <c r="D12">
        <v>9</v>
      </c>
      <c r="E12">
        <v>467</v>
      </c>
      <c r="F12" s="2">
        <v>1</v>
      </c>
      <c r="G12">
        <v>1</v>
      </c>
      <c r="H12" s="2">
        <v>50</v>
      </c>
      <c r="I12" t="s">
        <v>21</v>
      </c>
    </row>
    <row r="13" spans="2:9" ht="12.75">
      <c r="B13" s="1">
        <v>0</v>
      </c>
      <c r="C13" t="s">
        <v>6</v>
      </c>
      <c r="D13">
        <v>10</v>
      </c>
      <c r="E13">
        <v>100</v>
      </c>
      <c r="F13" s="2">
        <v>0</v>
      </c>
      <c r="G13">
        <v>1</v>
      </c>
      <c r="H13" s="2">
        <v>0</v>
      </c>
      <c r="I13" t="s">
        <v>22</v>
      </c>
    </row>
    <row r="14" spans="2:9" ht="12.75">
      <c r="B14" s="1" t="s">
        <v>23</v>
      </c>
      <c r="C14" t="s">
        <v>6</v>
      </c>
      <c r="D14">
        <v>11</v>
      </c>
      <c r="E14">
        <v>500</v>
      </c>
      <c r="F14" s="2">
        <v>55</v>
      </c>
      <c r="G14">
        <v>10</v>
      </c>
      <c r="H14" s="2">
        <v>50</v>
      </c>
      <c r="I14" t="s">
        <v>24</v>
      </c>
    </row>
    <row r="15" spans="2:9" ht="12.75">
      <c r="B15" s="1" t="s">
        <v>25</v>
      </c>
      <c r="C15" t="s">
        <v>6</v>
      </c>
      <c r="D15">
        <v>12</v>
      </c>
      <c r="E15">
        <v>0</v>
      </c>
      <c r="F15" s="2">
        <v>0</v>
      </c>
      <c r="G15">
        <v>1</v>
      </c>
      <c r="H15" s="2">
        <v>0</v>
      </c>
      <c r="I15" t="s">
        <v>26</v>
      </c>
    </row>
    <row r="16" spans="2:9" ht="12.75">
      <c r="B16" s="1" t="s">
        <v>27</v>
      </c>
      <c r="C16" t="s">
        <v>6</v>
      </c>
      <c r="D16">
        <v>13</v>
      </c>
      <c r="E16" s="3">
        <f>INT(255*7/4)</f>
        <v>446</v>
      </c>
      <c r="F16" s="2">
        <v>1</v>
      </c>
      <c r="G16">
        <v>1</v>
      </c>
      <c r="H16" s="2">
        <v>0</v>
      </c>
      <c r="I16" t="s">
        <v>28</v>
      </c>
    </row>
    <row r="17" spans="2:9" ht="12.75">
      <c r="B17" s="1" t="s">
        <v>29</v>
      </c>
      <c r="C17" t="s">
        <v>6</v>
      </c>
      <c r="D17">
        <v>14</v>
      </c>
      <c r="E17">
        <v>100</v>
      </c>
      <c r="F17" s="2">
        <f>H40*10</f>
        <v>28.57142857142852</v>
      </c>
      <c r="G17">
        <v>10</v>
      </c>
      <c r="H17" s="2">
        <f>I40</f>
        <v>-17.142857142857114</v>
      </c>
      <c r="I17" t="s">
        <v>30</v>
      </c>
    </row>
    <row r="18" ht="12.75">
      <c r="B18" s="1"/>
    </row>
    <row r="19" spans="2:4" ht="12.75">
      <c r="B19" s="4"/>
      <c r="C19" s="5" t="s">
        <v>31</v>
      </c>
      <c r="D19" s="5" t="s">
        <v>32</v>
      </c>
    </row>
    <row r="20" spans="2:4" ht="12.75">
      <c r="B20" s="5" t="s">
        <v>33</v>
      </c>
      <c r="C20" s="4" t="s">
        <v>34</v>
      </c>
      <c r="D20" s="4">
        <f>230*12</f>
        <v>2760</v>
      </c>
    </row>
    <row r="21" spans="2:4" ht="12.75">
      <c r="B21" s="5" t="s">
        <v>35</v>
      </c>
      <c r="C21" s="4" t="s">
        <v>36</v>
      </c>
      <c r="D21" s="4">
        <v>850</v>
      </c>
    </row>
    <row r="22" ht="12.75">
      <c r="B22" s="1"/>
    </row>
    <row r="23" spans="2:6" ht="12.75">
      <c r="B23" s="1" t="s">
        <v>37</v>
      </c>
      <c r="C23" s="6">
        <v>12</v>
      </c>
      <c r="D23" t="s">
        <v>38</v>
      </c>
      <c r="E23" t="s">
        <v>39</v>
      </c>
      <c r="F23" t="s">
        <v>40</v>
      </c>
    </row>
    <row r="24" spans="2:6" ht="12.75">
      <c r="B24" s="1" t="s">
        <v>41</v>
      </c>
      <c r="C24">
        <v>0.3</v>
      </c>
      <c r="D24" t="s">
        <v>42</v>
      </c>
      <c r="E24" s="3">
        <f>F24/8</f>
        <v>0.011250000000000003</v>
      </c>
      <c r="F24" s="3">
        <f>D28-C24</f>
        <v>0.09000000000000002</v>
      </c>
    </row>
    <row r="25" ht="12.75">
      <c r="B25" s="1"/>
    </row>
    <row r="26" spans="2:11" ht="12.75">
      <c r="B26" s="5" t="s">
        <v>43</v>
      </c>
      <c r="C26" s="7" t="s">
        <v>44</v>
      </c>
      <c r="D26" s="7" t="s">
        <v>45</v>
      </c>
      <c r="E26" s="7" t="s">
        <v>46</v>
      </c>
      <c r="F26" s="7" t="s">
        <v>47</v>
      </c>
      <c r="G26" s="7" t="s">
        <v>48</v>
      </c>
      <c r="H26" s="7" t="s">
        <v>49</v>
      </c>
      <c r="I26" s="7" t="s">
        <v>50</v>
      </c>
      <c r="J26" s="7" t="s">
        <v>51</v>
      </c>
      <c r="K26" s="8"/>
    </row>
    <row r="27" spans="2:10" ht="12.75">
      <c r="B27" s="5">
        <v>150</v>
      </c>
      <c r="C27" s="4">
        <f>B27/150*100</f>
        <v>100</v>
      </c>
      <c r="D27" s="9">
        <v>0.41</v>
      </c>
      <c r="E27" s="9">
        <f>(D27-$E$24)</f>
        <v>0.39875</v>
      </c>
      <c r="F27" s="10">
        <f>$C$23*E27</f>
        <v>4.785</v>
      </c>
      <c r="G27" s="4">
        <v>0</v>
      </c>
      <c r="H27" s="4">
        <v>0</v>
      </c>
      <c r="I27" s="11"/>
      <c r="J27" s="4">
        <f>H$30*C27+I$30</f>
        <v>4881</v>
      </c>
    </row>
    <row r="28" spans="2:10" ht="12.75">
      <c r="B28" s="5">
        <v>125</v>
      </c>
      <c r="C28" s="12">
        <f>B28/150*100</f>
        <v>83.33333333333334</v>
      </c>
      <c r="D28" s="9">
        <v>0.39</v>
      </c>
      <c r="E28" s="9">
        <f>(D28-$E$24)</f>
        <v>0.37875000000000003</v>
      </c>
      <c r="F28" s="10">
        <f>$C$23*E28</f>
        <v>4.545</v>
      </c>
      <c r="G28" s="4">
        <f>F27-F28</f>
        <v>0.2400000000000002</v>
      </c>
      <c r="H28" s="4">
        <f>(G28/(C27-C28))</f>
        <v>0.01440000000000002</v>
      </c>
      <c r="I28" s="11">
        <f>F28-H28*C28</f>
        <v>3.344999999999998</v>
      </c>
      <c r="J28" s="4">
        <f>H$30*C28+I$30</f>
        <v>4665</v>
      </c>
    </row>
    <row r="29" spans="2:10" ht="12.75">
      <c r="B29" s="13" t="s">
        <v>52</v>
      </c>
      <c r="C29" s="12">
        <f>B29/150*100</f>
        <v>41.66666666666667</v>
      </c>
      <c r="D29" s="9">
        <v>0.37</v>
      </c>
      <c r="E29" s="9">
        <f>(D29-$E$24)</f>
        <v>0.35875</v>
      </c>
      <c r="F29" s="10">
        <f>$C$23*E29</f>
        <v>4.305</v>
      </c>
      <c r="G29" s="4">
        <f>F27-F29</f>
        <v>0.4800000000000004</v>
      </c>
      <c r="H29" s="4">
        <f>(G29/(C28-C29))</f>
        <v>0.01152000000000001</v>
      </c>
      <c r="I29" s="11">
        <f>F29-H29*C29</f>
        <v>3.8249999999999993</v>
      </c>
      <c r="J29" s="4">
        <f>H$30*C29+I$30</f>
        <v>4124.999999999999</v>
      </c>
    </row>
    <row r="30" spans="2:10" ht="12.75">
      <c r="B30" s="14"/>
      <c r="C30" s="15"/>
      <c r="D30" s="16"/>
      <c r="E30" s="15"/>
      <c r="F30" s="15"/>
      <c r="G30" s="15" t="s">
        <v>53</v>
      </c>
      <c r="H30" s="17">
        <f>AVERAGE(H28:H29)*1000</f>
        <v>12.960000000000015</v>
      </c>
      <c r="I30" s="17">
        <f>AVERAGE(I28:I29)*1000</f>
        <v>3584.9999999999986</v>
      </c>
      <c r="J30" s="4"/>
    </row>
    <row r="31" ht="12.75">
      <c r="M31" s="18"/>
    </row>
    <row r="32" spans="2:13" ht="12.75">
      <c r="B32" s="5" t="s">
        <v>54</v>
      </c>
      <c r="C32" s="4"/>
      <c r="D32" s="9"/>
      <c r="E32" s="9"/>
      <c r="F32" s="4"/>
      <c r="G32" s="4"/>
      <c r="H32" s="4"/>
      <c r="I32" s="4"/>
      <c r="J32" s="4"/>
      <c r="M32" s="18"/>
    </row>
    <row r="33" spans="2:10" ht="12.75">
      <c r="B33" s="5">
        <v>250</v>
      </c>
      <c r="C33" s="12">
        <f>B33/250*100</f>
        <v>100</v>
      </c>
      <c r="D33" s="9">
        <v>0.43</v>
      </c>
      <c r="E33" s="9">
        <f>(D33-$E$24)</f>
        <v>0.41875</v>
      </c>
      <c r="F33" s="10">
        <f>$C$23*E33</f>
        <v>5.025</v>
      </c>
      <c r="G33" s="4">
        <v>0</v>
      </c>
      <c r="H33" s="4"/>
      <c r="I33" s="4"/>
      <c r="J33" s="4">
        <f>H$35*C33+I$35</f>
        <v>5025</v>
      </c>
    </row>
    <row r="34" spans="2:10" ht="12.75">
      <c r="B34" s="5">
        <v>211</v>
      </c>
      <c r="C34" s="12">
        <f>B34/250*100</f>
        <v>84.39999999999999</v>
      </c>
      <c r="D34" s="9">
        <v>0.39</v>
      </c>
      <c r="E34" s="9">
        <f>(D34-$E$24)</f>
        <v>0.37875000000000003</v>
      </c>
      <c r="F34" s="10">
        <f>$C$23*E34</f>
        <v>4.545</v>
      </c>
      <c r="G34" s="4">
        <f>F33-F34</f>
        <v>0.4800000000000004</v>
      </c>
      <c r="H34" s="4">
        <f>(G34/(C33-C34))</f>
        <v>0.03076923076923078</v>
      </c>
      <c r="I34" s="11">
        <f>F34-H34*C34</f>
        <v>1.9480769230769224</v>
      </c>
      <c r="J34" s="4">
        <f>H$35*C34+I$35</f>
        <v>4545</v>
      </c>
    </row>
    <row r="35" spans="2:9" ht="12.75">
      <c r="B35" s="1" t="s">
        <v>55</v>
      </c>
      <c r="D35" s="6"/>
      <c r="G35" s="15" t="s">
        <v>53</v>
      </c>
      <c r="H35" s="17">
        <f>AVERAGE(H34:H34)*1000</f>
        <v>30.76923076923078</v>
      </c>
      <c r="I35" s="17">
        <f>AVERAGE(I33:I34)*1000</f>
        <v>1948.0769230769224</v>
      </c>
    </row>
    <row r="36" spans="2:4" ht="12.75">
      <c r="B36" s="1" t="s">
        <v>56</v>
      </c>
      <c r="C36" t="s">
        <v>57</v>
      </c>
      <c r="D36" s="6"/>
    </row>
    <row r="37" spans="2:5" ht="12.75">
      <c r="B37" s="1"/>
      <c r="D37" s="6"/>
      <c r="E37" s="6">
        <v>0.4</v>
      </c>
    </row>
    <row r="38" spans="2:10" ht="12.75">
      <c r="B38" s="5" t="s">
        <v>58</v>
      </c>
      <c r="C38" s="4">
        <v>90</v>
      </c>
      <c r="D38" s="9">
        <v>0.42</v>
      </c>
      <c r="E38" s="4">
        <f>D38-$E$37</f>
        <v>0.019999999999999962</v>
      </c>
      <c r="F38" s="10">
        <f>$C$23*E38</f>
        <v>0.23999999999999955</v>
      </c>
      <c r="G38" s="4"/>
      <c r="H38" s="4">
        <v>0</v>
      </c>
      <c r="I38" s="4"/>
      <c r="J38" s="4">
        <f>H$40*C38+I$40</f>
        <v>239.99999999999955</v>
      </c>
    </row>
    <row r="39" spans="2:10" ht="12.75">
      <c r="B39" s="5"/>
      <c r="C39" s="4">
        <v>6</v>
      </c>
      <c r="D39" s="9">
        <v>0.4</v>
      </c>
      <c r="E39" s="4">
        <f>D39-$E$37</f>
        <v>0</v>
      </c>
      <c r="F39" s="10">
        <f>$C$23*E39</f>
        <v>0</v>
      </c>
      <c r="G39" s="4">
        <f>F38-F39</f>
        <v>0.23999999999999955</v>
      </c>
      <c r="H39" s="4">
        <f>(G39/(C38-C39))</f>
        <v>0.002857142857142852</v>
      </c>
      <c r="I39" s="11">
        <f>F39-H39*C39</f>
        <v>-0.017142857142857112</v>
      </c>
      <c r="J39" s="4">
        <f>H$40*C39+I$40</f>
        <v>0</v>
      </c>
    </row>
    <row r="40" spans="2:10" ht="12.75">
      <c r="B40" s="1"/>
      <c r="D40" s="6"/>
      <c r="G40" s="15" t="s">
        <v>53</v>
      </c>
      <c r="H40" s="17">
        <f>AVERAGE(H39:H39)*1000</f>
        <v>2.857142857142852</v>
      </c>
      <c r="I40" s="17">
        <f>AVERAGE(I39:I39)*1000</f>
        <v>-17.142857142857114</v>
      </c>
      <c r="J40" s="4"/>
    </row>
    <row r="41" spans="2:5" ht="12.75">
      <c r="B41" s="1"/>
      <c r="D41" s="6"/>
      <c r="E41" s="6">
        <v>0.41</v>
      </c>
    </row>
    <row r="42" spans="2:10" ht="12.75">
      <c r="B42" s="5" t="s">
        <v>59</v>
      </c>
      <c r="C42" s="4">
        <v>100</v>
      </c>
      <c r="D42" s="9">
        <v>0.48</v>
      </c>
      <c r="E42" s="4">
        <f>D42-$E$41</f>
        <v>0.07</v>
      </c>
      <c r="F42" s="10">
        <f>$C$23*E42</f>
        <v>0.8400000000000001</v>
      </c>
      <c r="G42" s="4"/>
      <c r="H42" s="4"/>
      <c r="I42" s="11"/>
      <c r="J42" s="4">
        <f>H$44*C42+I$44</f>
        <v>840</v>
      </c>
    </row>
    <row r="43" spans="2:10" ht="12.75">
      <c r="B43" s="5"/>
      <c r="C43" s="4">
        <v>0</v>
      </c>
      <c r="D43" s="9">
        <v>0.41</v>
      </c>
      <c r="E43" s="4">
        <f>D43-$E$41</f>
        <v>0</v>
      </c>
      <c r="F43" s="10">
        <f>$C$23*E43</f>
        <v>0</v>
      </c>
      <c r="G43" s="4">
        <f>F42-F43</f>
        <v>0.8400000000000001</v>
      </c>
      <c r="H43" s="4">
        <f>(G43/(C42-C43))</f>
        <v>0.008400000000000001</v>
      </c>
      <c r="I43" s="11">
        <f>F43-H43*C43</f>
        <v>0</v>
      </c>
      <c r="J43" s="4">
        <v>0</v>
      </c>
    </row>
    <row r="44" spans="2:10" ht="12.75">
      <c r="B44" s="1"/>
      <c r="D44" s="6"/>
      <c r="G44" s="15" t="s">
        <v>53</v>
      </c>
      <c r="H44" s="17">
        <f>AVERAGE(H43:H43)*1000</f>
        <v>8.4</v>
      </c>
      <c r="I44" s="4">
        <v>0</v>
      </c>
      <c r="J44" s="4"/>
    </row>
    <row r="45" spans="4:5" ht="12.75">
      <c r="D45" s="6"/>
      <c r="E45">
        <v>0.43</v>
      </c>
    </row>
    <row r="46" spans="2:10" ht="12.75">
      <c r="B46" s="5" t="s">
        <v>60</v>
      </c>
      <c r="C46" s="4">
        <v>200</v>
      </c>
      <c r="D46" s="9">
        <v>0.66</v>
      </c>
      <c r="E46" s="4">
        <f>D46-$E$45</f>
        <v>0.23000000000000004</v>
      </c>
      <c r="F46" s="10">
        <f>$C$23*E46</f>
        <v>2.7600000000000007</v>
      </c>
      <c r="G46" s="4">
        <v>0</v>
      </c>
      <c r="H46" s="4"/>
      <c r="I46" s="11"/>
      <c r="J46" s="4">
        <f>H$49*C46+I$49</f>
        <v>2820.0000000000005</v>
      </c>
    </row>
    <row r="47" spans="2:10" ht="12.75">
      <c r="B47" s="5"/>
      <c r="C47" s="4">
        <v>100</v>
      </c>
      <c r="D47" s="9">
        <v>0.54</v>
      </c>
      <c r="E47" s="4">
        <f>D47-$E$45</f>
        <v>0.11000000000000004</v>
      </c>
      <c r="F47" s="10">
        <f>$C$23*E47</f>
        <v>1.3200000000000005</v>
      </c>
      <c r="G47" s="4">
        <f>F46-F47</f>
        <v>1.4400000000000002</v>
      </c>
      <c r="H47" s="4">
        <f>(G47/(C46-C47))</f>
        <v>0.014400000000000001</v>
      </c>
      <c r="I47" s="11">
        <v>0</v>
      </c>
      <c r="J47" s="4"/>
    </row>
    <row r="48" spans="2:10" ht="12.75">
      <c r="B48" s="4"/>
      <c r="C48" s="4">
        <v>0</v>
      </c>
      <c r="D48">
        <v>0.43</v>
      </c>
      <c r="E48" s="4">
        <f>D48-$E$45</f>
        <v>0</v>
      </c>
      <c r="F48" s="4">
        <v>0</v>
      </c>
      <c r="G48" s="4">
        <f>F46-F48</f>
        <v>2.7600000000000007</v>
      </c>
      <c r="H48" s="4">
        <f>(G48/(C47-C48))/2</f>
        <v>0.013800000000000003</v>
      </c>
      <c r="I48" s="11">
        <f>F48-H48*C48</f>
        <v>0</v>
      </c>
      <c r="J48" s="4">
        <f>H$49*C48+I$49</f>
        <v>0</v>
      </c>
    </row>
    <row r="49" spans="7:10" ht="12.75">
      <c r="G49" s="15" t="s">
        <v>53</v>
      </c>
      <c r="H49" s="17">
        <f>AVERAGE(H47:H48)*1000</f>
        <v>14.100000000000001</v>
      </c>
      <c r="I49" s="4"/>
      <c r="J49" s="4"/>
    </row>
    <row r="51" spans="2:7" ht="12.75">
      <c r="B51" s="4" t="s">
        <v>61</v>
      </c>
      <c r="C51" s="4"/>
      <c r="D51" s="4">
        <v>0.38</v>
      </c>
      <c r="E51" s="4">
        <f>D51</f>
        <v>0.38</v>
      </c>
      <c r="F51" s="10">
        <f>$C$23*E51</f>
        <v>4.5600000000000005</v>
      </c>
      <c r="G51" s="4">
        <v>0</v>
      </c>
    </row>
    <row r="52" spans="2:7" ht="12.75">
      <c r="B52" s="5" t="s">
        <v>62</v>
      </c>
      <c r="C52" s="4"/>
      <c r="D52" s="4">
        <v>0.33</v>
      </c>
      <c r="E52" s="4">
        <f>D52</f>
        <v>0.33</v>
      </c>
      <c r="F52" s="10">
        <f>$C$23*E52</f>
        <v>3.96</v>
      </c>
      <c r="G52" s="4">
        <f>F51-F52</f>
        <v>0.6000000000000005</v>
      </c>
    </row>
    <row r="53" spans="2:7" ht="12.75">
      <c r="B53" s="5" t="s">
        <v>63</v>
      </c>
      <c r="C53" s="4"/>
      <c r="D53" s="4">
        <v>0.28</v>
      </c>
      <c r="E53" s="4">
        <f>D53</f>
        <v>0.28</v>
      </c>
      <c r="F53" s="10">
        <f>$C$23*E53</f>
        <v>3.3600000000000003</v>
      </c>
      <c r="G53" s="4">
        <f>F51-F53</f>
        <v>1.2000000000000002</v>
      </c>
    </row>
    <row r="54" spans="2:7" ht="12.75">
      <c r="B54" s="5" t="s">
        <v>64</v>
      </c>
      <c r="C54" s="4"/>
      <c r="D54" s="4">
        <v>0.25</v>
      </c>
      <c r="E54" s="4">
        <f>D54</f>
        <v>0.25</v>
      </c>
      <c r="F54" s="10">
        <f>$C$23*E54</f>
        <v>3</v>
      </c>
      <c r="G54" s="4">
        <f>F51-F54</f>
        <v>1.5600000000000005</v>
      </c>
    </row>
    <row r="57" spans="2:3" ht="12.75">
      <c r="B57" t="s">
        <v>65</v>
      </c>
      <c r="C57" t="s">
        <v>66</v>
      </c>
    </row>
    <row r="58" spans="2:9" ht="12.75">
      <c r="B58" s="1" t="s">
        <v>29</v>
      </c>
      <c r="C58" t="s">
        <v>6</v>
      </c>
      <c r="D58">
        <v>14</v>
      </c>
      <c r="E58">
        <v>100</v>
      </c>
      <c r="F58" s="2">
        <v>15</v>
      </c>
      <c r="G58">
        <v>1</v>
      </c>
      <c r="H58" s="2">
        <f>I81</f>
        <v>0</v>
      </c>
      <c r="I58" t="s">
        <v>30</v>
      </c>
    </row>
    <row r="60" spans="2:3" ht="12.75">
      <c r="B60" t="s">
        <v>67</v>
      </c>
      <c r="C60" t="s">
        <v>66</v>
      </c>
    </row>
    <row r="61" spans="2:9" ht="12.75">
      <c r="B61" s="1" t="s">
        <v>68</v>
      </c>
      <c r="C61" t="s">
        <v>6</v>
      </c>
      <c r="D61">
        <v>10</v>
      </c>
      <c r="E61">
        <v>100</v>
      </c>
      <c r="F61" s="2">
        <v>15</v>
      </c>
      <c r="G61">
        <v>1</v>
      </c>
      <c r="H61" s="2">
        <v>0</v>
      </c>
      <c r="I61" t="s">
        <v>22</v>
      </c>
    </row>
    <row r="62" spans="2:8" ht="12.75">
      <c r="B62" s="1" t="s">
        <v>8</v>
      </c>
      <c r="C62" t="s">
        <v>6</v>
      </c>
      <c r="D62">
        <v>2</v>
      </c>
      <c r="E62">
        <v>0</v>
      </c>
      <c r="F62" s="2">
        <f>H92*10/2</f>
        <v>0</v>
      </c>
      <c r="G62">
        <v>0</v>
      </c>
      <c r="H62" s="2">
        <f>I92/2</f>
        <v>0</v>
      </c>
    </row>
    <row r="77" ht="12.75">
      <c r="M77" s="19"/>
    </row>
    <row r="78" ht="12.75">
      <c r="M78" s="19"/>
    </row>
    <row r="79" ht="12.75">
      <c r="M79" s="19"/>
    </row>
  </sheetData>
  <sheetProtection selectLockedCells="1" selectUnlockedCells="1"/>
  <printOptions/>
  <pageMargins left="0.7479166666666667" right="0.7479166666666667" top="0.4701388888888889" bottom="0.6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mbahr</dc:creator>
  <cp:keywords/>
  <dc:description/>
  <cp:lastModifiedBy>mbahr </cp:lastModifiedBy>
  <cp:lastPrinted>2006-10-23T18:02:02Z</cp:lastPrinted>
  <dcterms:created xsi:type="dcterms:W3CDTF">2006-10-23T17:30:14Z</dcterms:created>
  <dcterms:modified xsi:type="dcterms:W3CDTF">2010-08-10T14:08:42Z</dcterms:modified>
  <cp:category/>
  <cp:version/>
  <cp:contentType/>
  <cp:contentStatus/>
  <cp:revision>3</cp:revision>
</cp:coreProperties>
</file>